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1204\"/>
    </mc:Choice>
  </mc:AlternateContent>
  <xr:revisionPtr revIDLastSave="0" documentId="13_ncr:1_{62612D4B-B2C3-4BB3-BF47-A2C04DBA941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I38" i="1"/>
  <c r="I37" i="1"/>
  <c r="I36" i="1"/>
  <c r="I35" i="1"/>
  <c r="I34" i="1"/>
  <c r="C32" i="1" s="1"/>
  <c r="G65" i="2"/>
  <c r="G66" i="2" s="1"/>
  <c r="G68" i="2" s="1"/>
  <c r="G69" i="2" s="1"/>
  <c r="G70" i="2" s="1"/>
  <c r="C37" i="1" s="1"/>
  <c r="F65" i="2"/>
  <c r="F66" i="2" s="1"/>
  <c r="F68" i="2" s="1"/>
  <c r="F69" i="2" s="1"/>
  <c r="F70" i="2" s="1"/>
  <c r="C36" i="1" s="1"/>
  <c r="G64" i="2"/>
  <c r="F64" i="2"/>
  <c r="E64" i="2"/>
  <c r="E65" i="2" s="1"/>
  <c r="E66" i="2" s="1"/>
  <c r="E68" i="2" s="1"/>
  <c r="E69" i="2" s="1"/>
  <c r="E70" i="2" s="1"/>
  <c r="D64" i="2"/>
  <c r="D65" i="2" s="1"/>
  <c r="G56" i="2"/>
  <c r="F56" i="2"/>
  <c r="E56" i="2"/>
  <c r="D56" i="2"/>
  <c r="H56" i="2" s="1"/>
  <c r="H55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23" i="2" l="1"/>
  <c r="H41" i="2"/>
  <c r="C31" i="1"/>
  <c r="H65" i="2"/>
  <c r="D66" i="2"/>
  <c r="H64" i="2"/>
  <c r="H66" i="2" l="1"/>
  <c r="D68" i="2"/>
  <c r="D69" i="2" l="1"/>
  <c r="H68" i="2"/>
  <c r="H69" i="2" l="1"/>
  <c r="D70" i="2"/>
  <c r="H70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<sst xmlns="http://schemas.openxmlformats.org/spreadsheetml/2006/main" count="295" uniqueCount="142">
  <si>
    <t>СВОДКА ЗАТРАТ</t>
  </si>
  <si>
    <t>P_1204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</si>
  <si>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</si>
  <si>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</si>
  <si>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</si>
  <si>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</si>
  <si>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</si>
  <si>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</si>
  <si>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</si>
  <si>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</si>
  <si>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</si>
  <si>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</si>
  <si>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</si>
  <si>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</si>
  <si>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</si>
  <si>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</si>
  <si>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</si>
  <si>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</si>
  <si>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</si>
  <si>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</si>
  <si>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</si>
  <si>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</si>
  <si>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</si>
  <si>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</si>
  <si>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</si>
  <si>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</si>
  <si>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</si>
  <si>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</si>
  <si>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</si>
  <si>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</si>
  <si>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</si>
  <si>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</si>
  <si>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</si>
  <si>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</si>
  <si>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</si>
  <si>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</si>
  <si>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</si>
  <si>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</si>
  <si>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</si>
  <si>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</si>
  <si>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</si>
  <si>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</si>
  <si>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</si>
  <si>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</si>
  <si>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</si>
  <si>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</si>
  <si>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</si>
  <si>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</si>
  <si>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</si>
  <si>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</si>
  <si>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</si>
  <si>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</si>
  <si>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</si>
  <si>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</si>
  <si>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</si>
  <si>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</si>
  <si>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</si>
  <si>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</si>
  <si>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</si>
  <si>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</si>
  <si>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</si>
  <si>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</si>
  <si>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</si>
  <si>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</si>
  <si>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</si>
  <si>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</si>
  <si>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</si>
  <si>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</si>
  <si>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</si>
  <si>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</si>
  <si>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</si>
  <si>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</si>
  <si>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</si>
  <si>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</si>
  <si>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</si>
  <si>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</si>
  <si>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</si>
  <si>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</si>
  <si>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</si>
  <si>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</si>
  <si>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</si>
  <si>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</si>
  <si>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</si>
  <si>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</si>
  <si>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</si>
  <si>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</si>
  <si>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</si>
  <si>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</si>
  <si>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</si>
  <si>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</si>
  <si>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</si>
  <si>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</si>
  <si>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</si>
  <si>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</si>
  <si>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</si>
  <si>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</si>
  <si>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</si>
  <si>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</si>
  <si>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</si>
  <si>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</si>
  <si>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</si>
  <si>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</si>
  <si>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</si>
  <si>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</si>
  <si>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</si>
  <si>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</si>
  <si>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</si>
  <si>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</si>
  <si>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</si>
  <si>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</si>
  <si>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</si>
  <si>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</si>
  <si>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</si>
  <si>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</si>
  <si>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</si>
  <si>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</si>
  <si>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</si>
  <si>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</si>
  <si>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</si>
  <si>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</si>
  <si>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</si>
  <si>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</si>
  <si>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</si>
  <si>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</si>
  <si>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</si>
  <si>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</si>
  <si>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</si>
  <si>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</si>
  <si>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</si>
  <si>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</si>
  <si>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</si>
  <si>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</si>
  <si>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</si>
  <si>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</si>
  <si>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</si>
  <si>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</si>
  <si>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2025 год</t>
  </si>
  <si>
    <t>2026 год</t>
  </si>
  <si>
    <t>Реконструкция КЛ-10 кВ Ф-54 ПС 110/10 кВ Городская-2 - РП-317э II с (двухцепная протяженностью 3,25 км)</t>
  </si>
  <si>
    <t>Кабель силовой с алюминиевыми жилами АПвПг 3х240мк</t>
  </si>
  <si>
    <t>ФСБЦ-21.1.07.02-1154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</si>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</sst>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_-;\-* #,##0.00000_-;_-* &quot;-&quot;??_-;_-@_-"/>
    <numFmt numFmtId="174" formatCode="_-* #,##0.00000\ _₽_-;\-* #,##0.00000\ _₽_-;_-* &quot;-&quot;????????\ _₽_-;_-@_-"/>
    <numFmt numFmtId="176" formatCode="_-* #,##0.0000_-;\-* #,##0.0000_-;_-* &quot;-&quot;??_-;_-@_-"/>
  </numFmts>
  <fonts count="20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3" fontId="15" fillId="0" borderId="1" xfId="1" applyNumberFormat="1" applyFont="1" applyFill="1" applyBorder="1" applyAlignment="1">
      <alignment vertical="center" wrapText="1"/>
    </xf>
    <xf numFmtId="0" fontId="4" fillId="0" borderId="0" xfId="4" applyFont="1" applyAlignment="1">
      <alignment vertical="center"/>
    </xf>
    <xf numFmtId="164" fontId="4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172" fontId="4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0" fontId="19" fillId="0" borderId="0" xfId="0" applyFont="1"/>
    <xf numFmtId="164" fontId="19" fillId="0" borderId="0" xfId="0" applyNumberFormat="1" applyFont="1"/>
    <xf numFmtId="174" fontId="4" fillId="0" borderId="0" xfId="4" applyNumberFormat="1" applyFont="1" applyAlignment="1">
      <alignment vertical="center"/>
    </xf>
    <xf numFmtId="43" fontId="4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88671875" customWidth="1"/>
    <col min="5" max="5" width="16" bestFit="1" customWidth="1"/>
    <col min="7" max="7" width="19.5546875" customWidth="1"/>
    <col min="8" max="9" width="14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92" t="s">
        <v>0</v>
      </c>
      <c r="B12" s="92"/>
      <c r="C12" s="92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95" t="s">
        <v>1</v>
      </c>
      <c r="B16" s="95"/>
      <c r="C16" s="95"/>
    </row>
    <row r="17" spans="1:9" ht="15.9" customHeight="1" x14ac:dyDescent="0.3">
      <c r="A17" s="94" t="s">
        <v>2</v>
      </c>
      <c r="B17" s="94"/>
      <c r="C17" s="94"/>
    </row>
    <row r="18" spans="1:9" ht="15.9" customHeight="1" x14ac:dyDescent="0.3">
      <c r="A18" s="1"/>
      <c r="B18" s="1"/>
      <c r="C18" s="1"/>
    </row>
    <row r="19" spans="1:9" ht="72" customHeight="1" x14ac:dyDescent="0.3">
      <c r="A19" s="93" t="s">
        <v>138</v>
      </c>
      <c r="B19" s="93"/>
      <c r="C19" s="93"/>
    </row>
    <row r="20" spans="1:9" ht="15.9" customHeight="1" x14ac:dyDescent="0.3">
      <c r="A20" s="94" t="s">
        <v>3</v>
      </c>
      <c r="B20" s="94"/>
      <c r="C20" s="94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79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79"/>
      <c r="E24" s="51"/>
      <c r="F24" s="51"/>
      <c r="G24" s="52"/>
      <c r="H24" s="52"/>
      <c r="I24" s="52"/>
    </row>
    <row r="25" spans="1:9" ht="17.100000000000001" customHeight="1" x14ac:dyDescent="0.3">
      <c r="A25" s="89" t="s">
        <v>136</v>
      </c>
      <c r="B25" s="90"/>
      <c r="C25" s="91"/>
      <c r="D25" s="79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124</v>
      </c>
      <c r="C26" s="54"/>
      <c r="D26" s="79"/>
      <c r="E26" s="51"/>
      <c r="F26" s="51"/>
      <c r="G26" s="52"/>
      <c r="H26" s="52" t="s">
        <v>125</v>
      </c>
      <c r="I26" s="52"/>
    </row>
    <row r="27" spans="1:9" ht="37.5" customHeight="1" x14ac:dyDescent="0.3">
      <c r="A27" s="55" t="s">
        <v>6</v>
      </c>
      <c r="B27" s="53" t="s">
        <v>126</v>
      </c>
      <c r="C27" s="56">
        <v>0</v>
      </c>
      <c r="D27" s="79"/>
      <c r="E27" s="57"/>
      <c r="F27" s="57"/>
      <c r="G27" s="58" t="s">
        <v>127</v>
      </c>
      <c r="H27" s="58" t="s">
        <v>128</v>
      </c>
      <c r="I27" s="58" t="s">
        <v>129</v>
      </c>
    </row>
    <row r="28" spans="1:9" ht="17.100000000000001" customHeight="1" x14ac:dyDescent="0.3">
      <c r="A28" s="55" t="s">
        <v>7</v>
      </c>
      <c r="B28" s="53" t="s">
        <v>130</v>
      </c>
      <c r="C28" s="56">
        <v>0</v>
      </c>
      <c r="D28" s="79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131</v>
      </c>
      <c r="C29" s="62">
        <v>623.2962</v>
      </c>
      <c r="D29" s="79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623.2962</v>
      </c>
      <c r="D30" s="87"/>
      <c r="E30" s="63"/>
      <c r="F30" s="64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132</v>
      </c>
      <c r="C31" s="62">
        <f>C30-ROUND(C30/1.2,5)</f>
        <v>103.8827</v>
      </c>
      <c r="D31" s="79"/>
      <c r="E31" s="63"/>
      <c r="F31" s="57"/>
      <c r="G31" s="59">
        <v>2022</v>
      </c>
      <c r="H31" s="60">
        <v>114.63142733059361</v>
      </c>
      <c r="I31" s="65"/>
    </row>
    <row r="32" spans="1:9" ht="15.6" x14ac:dyDescent="0.3">
      <c r="A32" s="50">
        <v>3</v>
      </c>
      <c r="B32" s="53" t="s">
        <v>133</v>
      </c>
      <c r="C32" s="78">
        <f>ROUND(C29*I34,5)</f>
        <v>647.65560000000005</v>
      </c>
      <c r="D32" s="84"/>
      <c r="E32" s="66"/>
      <c r="F32" s="67"/>
      <c r="G32" s="68">
        <v>2023</v>
      </c>
      <c r="H32" s="60">
        <v>109.09646626082731</v>
      </c>
      <c r="I32" s="65"/>
    </row>
    <row r="33" spans="1:9" ht="15.6" x14ac:dyDescent="0.3">
      <c r="A33" s="89" t="s">
        <v>137</v>
      </c>
      <c r="B33" s="90"/>
      <c r="C33" s="91"/>
      <c r="D33" s="79"/>
      <c r="E33" s="69"/>
      <c r="F33" s="70"/>
      <c r="G33" s="59">
        <v>2024</v>
      </c>
      <c r="H33" s="60">
        <v>109.11350326220534</v>
      </c>
      <c r="I33" s="65"/>
    </row>
    <row r="34" spans="1:9" ht="15.6" x14ac:dyDescent="0.3">
      <c r="A34" s="50">
        <v>1</v>
      </c>
      <c r="B34" s="53" t="s">
        <v>124</v>
      </c>
      <c r="C34" s="54"/>
      <c r="D34" s="79"/>
      <c r="E34" s="71"/>
      <c r="F34" s="72"/>
      <c r="G34" s="59">
        <v>2025</v>
      </c>
      <c r="H34" s="60">
        <v>107.81631706396419</v>
      </c>
      <c r="I34" s="73">
        <f>(H34+100)/200</f>
        <v>1.039081585319821</v>
      </c>
    </row>
    <row r="35" spans="1:9" ht="15.6" x14ac:dyDescent="0.3">
      <c r="A35" s="55" t="s">
        <v>6</v>
      </c>
      <c r="B35" s="53" t="s">
        <v>126</v>
      </c>
      <c r="C35" s="74">
        <f>ССР!D70+ССР!E70</f>
        <v>190529.31708371389</v>
      </c>
      <c r="D35" s="79"/>
      <c r="E35" s="71"/>
      <c r="F35" s="57"/>
      <c r="G35" s="59">
        <v>2026</v>
      </c>
      <c r="H35" s="60">
        <v>105.26289686896166</v>
      </c>
      <c r="I35" s="73">
        <f>(H35+100)/200*H34/100</f>
        <v>1.1065344785145874</v>
      </c>
    </row>
    <row r="36" spans="1:9" ht="15.6" x14ac:dyDescent="0.3">
      <c r="A36" s="55" t="s">
        <v>7</v>
      </c>
      <c r="B36" s="53" t="s">
        <v>130</v>
      </c>
      <c r="C36" s="74">
        <f>ССР!F70</f>
        <v>0</v>
      </c>
      <c r="D36" s="79"/>
      <c r="E36" s="71"/>
      <c r="F36" s="57"/>
      <c r="G36" s="59">
        <v>2027</v>
      </c>
      <c r="H36" s="60">
        <v>104.42089798933949</v>
      </c>
      <c r="I36" s="73">
        <f>(H36+100)/200*H35/100*H34/100</f>
        <v>1.1599922999352297</v>
      </c>
    </row>
    <row r="37" spans="1:9" ht="15.6" x14ac:dyDescent="0.3">
      <c r="A37" s="55" t="s">
        <v>8</v>
      </c>
      <c r="B37" s="53" t="s">
        <v>131</v>
      </c>
      <c r="C37" s="74">
        <f>ССР!G70-C30</f>
        <v>14247.193342474789</v>
      </c>
      <c r="D37" s="79"/>
      <c r="E37" s="71"/>
      <c r="F37" s="57"/>
      <c r="G37" s="59">
        <v>2028</v>
      </c>
      <c r="H37" s="60">
        <v>104.42089798933949</v>
      </c>
      <c r="I37" s="73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4">
        <f>C35+C36+C37</f>
        <v>204776.51042618867</v>
      </c>
      <c r="D38" s="80"/>
      <c r="E38" s="66"/>
      <c r="F38" s="67"/>
      <c r="G38" s="59">
        <v>2029</v>
      </c>
      <c r="H38" s="60">
        <v>104.42089798933949</v>
      </c>
      <c r="I38" s="73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132</v>
      </c>
      <c r="C39" s="62">
        <f>C38-ROUND(C38/1.2,5)</f>
        <v>34129.418406188663</v>
      </c>
      <c r="D39" s="79"/>
      <c r="E39" s="71"/>
      <c r="F39" s="57"/>
      <c r="G39" s="51"/>
      <c r="H39" s="51"/>
      <c r="I39" s="51"/>
    </row>
    <row r="40" spans="1:9" ht="15.6" x14ac:dyDescent="0.3">
      <c r="A40" s="50">
        <v>3</v>
      </c>
      <c r="B40" s="53" t="s">
        <v>133</v>
      </c>
      <c r="C40" s="75">
        <f>ROUND(C38*I35,5)</f>
        <v>226592.26918</v>
      </c>
      <c r="D40" s="79"/>
      <c r="E40" s="66"/>
      <c r="F40" s="67"/>
      <c r="G40" s="51"/>
      <c r="H40" s="51"/>
      <c r="I40" s="51"/>
    </row>
    <row r="41" spans="1:9" ht="15.6" x14ac:dyDescent="0.3">
      <c r="A41" s="50"/>
      <c r="B41" s="53"/>
      <c r="C41" s="74"/>
      <c r="D41" s="79"/>
      <c r="E41" s="79"/>
      <c r="F41" s="57"/>
      <c r="G41" s="51"/>
      <c r="H41" s="51"/>
      <c r="I41" s="51"/>
    </row>
    <row r="42" spans="1:9" ht="15.6" x14ac:dyDescent="0.3">
      <c r="A42" s="50"/>
      <c r="B42" s="53" t="s">
        <v>134</v>
      </c>
      <c r="C42" s="110">
        <f>C40+C32</f>
        <v>227239.92478</v>
      </c>
      <c r="D42" s="79"/>
      <c r="E42" s="81"/>
      <c r="F42" s="82"/>
      <c r="G42" s="80"/>
      <c r="H42" s="51"/>
      <c r="I42" s="76"/>
    </row>
    <row r="43" spans="1:9" ht="15.6" x14ac:dyDescent="0.3">
      <c r="A43" s="52"/>
      <c r="B43" s="52"/>
      <c r="C43" s="52"/>
      <c r="D43" s="83"/>
      <c r="E43" s="79"/>
      <c r="F43" s="84"/>
      <c r="G43" s="88"/>
      <c r="H43" s="51"/>
      <c r="I43" s="51"/>
    </row>
    <row r="44" spans="1:9" ht="15.6" x14ac:dyDescent="0.3">
      <c r="A44" s="77" t="s">
        <v>135</v>
      </c>
      <c r="B44" s="52"/>
      <c r="C44" s="52"/>
      <c r="D44" s="79"/>
      <c r="E44" s="81"/>
      <c r="F44" s="79"/>
      <c r="G44" s="79"/>
      <c r="H44" s="51"/>
      <c r="I44" s="51"/>
    </row>
    <row r="45" spans="1:9" x14ac:dyDescent="0.3">
      <c r="D45" s="86"/>
      <c r="E45" s="85"/>
      <c r="F45" s="85"/>
      <c r="G45" s="86"/>
    </row>
    <row r="46" spans="1:9" x14ac:dyDescent="0.3">
      <c r="D46" s="86"/>
      <c r="E46" s="85"/>
      <c r="F46" s="85"/>
      <c r="G46" s="85"/>
    </row>
    <row r="47" spans="1:9" x14ac:dyDescent="0.3">
      <c r="D47" s="85"/>
      <c r="E47" s="85"/>
      <c r="F47" s="85"/>
      <c r="G47" s="85"/>
    </row>
    <row r="48" spans="1:9" x14ac:dyDescent="0.3">
      <c r="D48" s="85"/>
      <c r="E48" s="85"/>
      <c r="F48" s="85"/>
      <c r="G48" s="85"/>
    </row>
    <row r="49" spans="4:7" x14ac:dyDescent="0.3">
      <c r="D49" s="85"/>
      <c r="E49" s="85"/>
      <c r="F49" s="85"/>
      <c r="G49" s="85"/>
    </row>
    <row r="50" spans="4:7" x14ac:dyDescent="0.3">
      <c r="D50" s="85"/>
      <c r="E50" s="85"/>
      <c r="F50" s="85"/>
      <c r="G50" s="85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61" zoomScale="90" zoomScaleNormal="90" workbookViewId="0">
      <selection activeCell="B24" sqref="B24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138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4.9" customHeight="1" x14ac:dyDescent="0.3">
      <c r="A19" s="96"/>
      <c r="B19" s="96"/>
      <c r="C19" s="96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137787.76967219001</v>
      </c>
      <c r="E25" s="20">
        <v>9383.5372728607999</v>
      </c>
      <c r="F25" s="20">
        <v>0</v>
      </c>
      <c r="G25" s="20">
        <v>0</v>
      </c>
      <c r="H25" s="20">
        <v>147171.30694504999</v>
      </c>
    </row>
    <row r="26" spans="1:8" ht="17.100000000000001" customHeight="1" x14ac:dyDescent="0.3">
      <c r="A26" s="6"/>
      <c r="B26" s="9"/>
      <c r="C26" s="9" t="s">
        <v>26</v>
      </c>
      <c r="D26" s="20">
        <v>137787.76967219001</v>
      </c>
      <c r="E26" s="20">
        <v>9383.5372728607999</v>
      </c>
      <c r="F26" s="20">
        <v>0</v>
      </c>
      <c r="G26" s="20">
        <v>0</v>
      </c>
      <c r="H26" s="20">
        <v>147171.30694504999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137787.76967219001</v>
      </c>
      <c r="E42" s="20">
        <v>9383.5372728607999</v>
      </c>
      <c r="F42" s="20">
        <v>0</v>
      </c>
      <c r="G42" s="20">
        <v>0</v>
      </c>
      <c r="H42" s="20">
        <v>147171.30694504999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2755.7553934438001</v>
      </c>
      <c r="E44" s="20">
        <v>187.67074545721999</v>
      </c>
      <c r="F44" s="20">
        <v>0</v>
      </c>
      <c r="G44" s="20">
        <v>0</v>
      </c>
      <c r="H44" s="20">
        <v>2943.4261389009998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56.618181818182002</v>
      </c>
      <c r="E45" s="20">
        <v>0</v>
      </c>
      <c r="F45" s="20">
        <v>0</v>
      </c>
      <c r="G45" s="20">
        <v>0</v>
      </c>
      <c r="H45" s="20">
        <v>56.618181818182002</v>
      </c>
    </row>
    <row r="46" spans="1:8" ht="17.100000000000001" customHeight="1" x14ac:dyDescent="0.3">
      <c r="A46" s="6"/>
      <c r="B46" s="9"/>
      <c r="C46" s="9" t="s">
        <v>42</v>
      </c>
      <c r="D46" s="20">
        <v>2812.373575262</v>
      </c>
      <c r="E46" s="20">
        <v>187.67074545721999</v>
      </c>
      <c r="F46" s="20">
        <v>0</v>
      </c>
      <c r="G46" s="20">
        <v>0</v>
      </c>
      <c r="H46" s="20">
        <v>3000.0443207192002</v>
      </c>
    </row>
    <row r="47" spans="1:8" ht="17.100000000000001" customHeight="1" x14ac:dyDescent="0.3">
      <c r="A47" s="6"/>
      <c r="B47" s="9"/>
      <c r="C47" s="9" t="s">
        <v>43</v>
      </c>
      <c r="D47" s="20">
        <v>140600.14324745</v>
      </c>
      <c r="E47" s="20">
        <v>9571.2080183180005</v>
      </c>
      <c r="F47" s="20">
        <v>0</v>
      </c>
      <c r="G47" s="20">
        <v>0</v>
      </c>
      <c r="H47" s="20">
        <v>150171.35126577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447.50103238679998</v>
      </c>
      <c r="H49" s="20">
        <v>447.50103238679998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3728.7731205768</v>
      </c>
      <c r="E50" s="20">
        <v>249.80852927811</v>
      </c>
      <c r="F50" s="20">
        <v>0</v>
      </c>
      <c r="G50" s="20">
        <v>0</v>
      </c>
      <c r="H50" s="20">
        <v>3978.5816498549002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2151.5483901135999</v>
      </c>
      <c r="H51" s="20">
        <v>2151.5483901135999</v>
      </c>
    </row>
    <row r="52" spans="1:8" ht="17.100000000000001" customHeight="1" x14ac:dyDescent="0.3">
      <c r="A52" s="6"/>
      <c r="B52" s="9"/>
      <c r="C52" s="9" t="s">
        <v>51</v>
      </c>
      <c r="D52" s="20">
        <v>3728.7731205768</v>
      </c>
      <c r="E52" s="20">
        <v>249.80852927811</v>
      </c>
      <c r="F52" s="20">
        <v>0</v>
      </c>
      <c r="G52" s="20">
        <v>2599.0494225003999</v>
      </c>
      <c r="H52" s="20">
        <v>6577.6310723552997</v>
      </c>
    </row>
    <row r="53" spans="1:8" ht="17.100000000000001" customHeight="1" x14ac:dyDescent="0.3">
      <c r="A53" s="6"/>
      <c r="B53" s="9"/>
      <c r="C53" s="9" t="s">
        <v>52</v>
      </c>
      <c r="D53" s="20">
        <v>144328.91636803001</v>
      </c>
      <c r="E53" s="20">
        <v>9821.0165475961003</v>
      </c>
      <c r="F53" s="20">
        <v>0</v>
      </c>
      <c r="G53" s="20">
        <v>2599.0494225003999</v>
      </c>
      <c r="H53" s="20">
        <v>156748.98233813001</v>
      </c>
    </row>
    <row r="54" spans="1:8" ht="17.100000000000001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7.100000000000001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7.100000000000001" customHeight="1" x14ac:dyDescent="0.3">
      <c r="A57" s="6"/>
      <c r="B57" s="9"/>
      <c r="C57" s="9" t="s">
        <v>55</v>
      </c>
      <c r="D57" s="20">
        <v>144328.91636803001</v>
      </c>
      <c r="E57" s="20">
        <v>9821.0165475961003</v>
      </c>
      <c r="F57" s="20">
        <v>0</v>
      </c>
      <c r="G57" s="20">
        <v>2599.0494225003999</v>
      </c>
      <c r="H57" s="20">
        <v>156748.98233813001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8483.0307073565</v>
      </c>
      <c r="H59" s="20">
        <v>8483.0307073565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949.06027667564001</v>
      </c>
      <c r="H60" s="20">
        <v>949.06027667564001</v>
      </c>
    </row>
    <row r="61" spans="1:8" ht="17.100000000000001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9432.0909840322001</v>
      </c>
      <c r="H61" s="20">
        <v>9432.0909840322001</v>
      </c>
    </row>
    <row r="62" spans="1:8" ht="17.100000000000001" customHeight="1" x14ac:dyDescent="0.3">
      <c r="A62" s="6"/>
      <c r="B62" s="9"/>
      <c r="C62" s="9" t="s">
        <v>69</v>
      </c>
      <c r="D62" s="20">
        <v>144328.91636803001</v>
      </c>
      <c r="E62" s="20">
        <v>9821.0165475961003</v>
      </c>
      <c r="F62" s="20">
        <v>0</v>
      </c>
      <c r="G62" s="20">
        <v>12031.140406533001</v>
      </c>
      <c r="H62" s="20">
        <v>166181.07332215999</v>
      </c>
    </row>
    <row r="63" spans="1:8" ht="17.100000000000001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67</v>
      </c>
      <c r="C64" s="7" t="s">
        <v>66</v>
      </c>
      <c r="D64" s="20">
        <f>D62 * 3%</f>
        <v>4329.8674910408999</v>
      </c>
      <c r="E64" s="20">
        <f>E62 * 3%</f>
        <v>294.63049642788297</v>
      </c>
      <c r="F64" s="20">
        <f>F62 * 3%</f>
        <v>0</v>
      </c>
      <c r="G64" s="20">
        <f>G62 * 3%</f>
        <v>360.93421219599003</v>
      </c>
      <c r="H64" s="20">
        <f>SUM(D64:G64)</f>
        <v>4985.4321996647732</v>
      </c>
    </row>
    <row r="65" spans="1:8" ht="17.100000000000001" customHeight="1" x14ac:dyDescent="0.3">
      <c r="A65" s="6"/>
      <c r="B65" s="9"/>
      <c r="C65" s="9" t="s">
        <v>65</v>
      </c>
      <c r="D65" s="20">
        <f>D64</f>
        <v>4329.8674910408999</v>
      </c>
      <c r="E65" s="20">
        <f>E64</f>
        <v>294.63049642788297</v>
      </c>
      <c r="F65" s="20">
        <f>F64</f>
        <v>0</v>
      </c>
      <c r="G65" s="20">
        <f>G64</f>
        <v>360.93421219599003</v>
      </c>
      <c r="H65" s="20">
        <f>SUM(D65:G65)</f>
        <v>4985.4321996647732</v>
      </c>
    </row>
    <row r="66" spans="1:8" ht="17.100000000000001" customHeight="1" x14ac:dyDescent="0.3">
      <c r="A66" s="6"/>
      <c r="B66" s="9"/>
      <c r="C66" s="9" t="s">
        <v>64</v>
      </c>
      <c r="D66" s="20">
        <f>D65 + D62</f>
        <v>148658.78385907091</v>
      </c>
      <c r="E66" s="20">
        <f>E65 + E62</f>
        <v>10115.647044023983</v>
      </c>
      <c r="F66" s="20">
        <f>F65 + F62</f>
        <v>0</v>
      </c>
      <c r="G66" s="20">
        <f>G65 + G62</f>
        <v>12392.074618728991</v>
      </c>
      <c r="H66" s="20">
        <f>SUM(D66:G66)</f>
        <v>171166.50552182388</v>
      </c>
    </row>
    <row r="67" spans="1:8" ht="17.100000000000001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62</v>
      </c>
      <c r="C68" s="7" t="s">
        <v>61</v>
      </c>
      <c r="D68" s="20">
        <f>D66 * 20%</f>
        <v>29731.756771814184</v>
      </c>
      <c r="E68" s="20">
        <f>E66 * 20%</f>
        <v>2023.1294088047966</v>
      </c>
      <c r="F68" s="20">
        <f>F66 * 20%</f>
        <v>0</v>
      </c>
      <c r="G68" s="20">
        <f>G66 * 20%</f>
        <v>2478.4149237457987</v>
      </c>
      <c r="H68" s="20">
        <f>SUM(D68:G68)</f>
        <v>34233.301104364778</v>
      </c>
    </row>
    <row r="69" spans="1:8" ht="17.100000000000001" customHeight="1" x14ac:dyDescent="0.3">
      <c r="A69" s="6"/>
      <c r="B69" s="9"/>
      <c r="C69" s="9" t="s">
        <v>60</v>
      </c>
      <c r="D69" s="20">
        <f>D68</f>
        <v>29731.756771814184</v>
      </c>
      <c r="E69" s="20">
        <f>E68</f>
        <v>2023.1294088047966</v>
      </c>
      <c r="F69" s="20">
        <f>F68</f>
        <v>0</v>
      </c>
      <c r="G69" s="20">
        <f>G68</f>
        <v>2478.4149237457987</v>
      </c>
      <c r="H69" s="20">
        <f>SUM(D69:G69)</f>
        <v>34233.301104364778</v>
      </c>
    </row>
    <row r="70" spans="1:8" ht="17.100000000000001" customHeight="1" x14ac:dyDescent="0.3">
      <c r="A70" s="6"/>
      <c r="B70" s="9"/>
      <c r="C70" s="9" t="s">
        <v>59</v>
      </c>
      <c r="D70" s="20">
        <f>D69 + D66</f>
        <v>178390.54063088511</v>
      </c>
      <c r="E70" s="20">
        <f>E69 + E66</f>
        <v>12138.776452828779</v>
      </c>
      <c r="F70" s="20">
        <f>F69 + F66</f>
        <v>0</v>
      </c>
      <c r="G70" s="20">
        <f>G69 + G66</f>
        <v>14870.48954247479</v>
      </c>
      <c r="H70" s="20">
        <f>SUM(D70:G70)</f>
        <v>205399.80662618869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93" t="s">
        <v>138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137787.76967219001</v>
      </c>
      <c r="E13" s="19">
        <v>9383.5372728607999</v>
      </c>
      <c r="F13" s="19">
        <v>0</v>
      </c>
      <c r="G13" s="19">
        <v>0</v>
      </c>
      <c r="H13" s="19">
        <v>147171.30694504999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137787.76967219001</v>
      </c>
      <c r="E14" s="19">
        <v>9383.5372728607999</v>
      </c>
      <c r="F14" s="19">
        <v>0</v>
      </c>
      <c r="G14" s="19">
        <v>0</v>
      </c>
      <c r="H14" s="19">
        <v>147171.30694504999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93" t="s">
        <v>138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447.50103238679998</v>
      </c>
      <c r="H13" s="19">
        <v>447.50103238679998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447.50103238679998</v>
      </c>
      <c r="H14" s="19">
        <v>447.50103238679998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93" t="s">
        <v>138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8483.0307073565</v>
      </c>
      <c r="H13" s="19">
        <v>8483.0307073565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8483.0307073565</v>
      </c>
      <c r="H14" s="19">
        <v>8483.0307073565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93" t="s">
        <v>138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70" zoomScaleNormal="7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93" t="s">
        <v>138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949.06027667564001</v>
      </c>
      <c r="H13" s="19">
        <v>949.06027667564001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949.06027667564001</v>
      </c>
      <c r="H14" s="19">
        <v>949.06027667564001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C19" zoomScale="75" zoomScaleNormal="87" workbookViewId="0">
      <selection activeCell="H3" sqref="H3:H5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101"/>
      <c r="C3" s="45"/>
      <c r="D3" s="43">
        <v>147171.30694504999</v>
      </c>
      <c r="E3" s="41"/>
      <c r="F3" s="41"/>
      <c r="G3" s="41"/>
      <c r="H3" s="48"/>
    </row>
    <row r="4" spans="1:8" x14ac:dyDescent="0.3">
      <c r="A4" s="102" t="s">
        <v>97</v>
      </c>
      <c r="B4" s="42" t="s">
        <v>98</v>
      </c>
      <c r="C4" s="45"/>
      <c r="D4" s="43">
        <v>137787.76967219001</v>
      </c>
      <c r="E4" s="41"/>
      <c r="F4" s="41"/>
      <c r="G4" s="41"/>
      <c r="H4" s="48"/>
    </row>
    <row r="5" spans="1:8" x14ac:dyDescent="0.3">
      <c r="A5" s="102"/>
      <c r="B5" s="42" t="s">
        <v>99</v>
      </c>
      <c r="C5" s="37"/>
      <c r="D5" s="43">
        <v>9383.5372728607999</v>
      </c>
      <c r="E5" s="41"/>
      <c r="F5" s="41"/>
      <c r="G5" s="41"/>
      <c r="H5" s="47"/>
    </row>
    <row r="6" spans="1:8" x14ac:dyDescent="0.3">
      <c r="A6" s="103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103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104" t="s">
        <v>78</v>
      </c>
      <c r="B8" s="105"/>
      <c r="C8" s="102" t="s">
        <v>103</v>
      </c>
      <c r="D8" s="44">
        <v>147171.30694504999</v>
      </c>
      <c r="E8" s="41">
        <v>14.8</v>
      </c>
      <c r="F8" s="41" t="s">
        <v>102</v>
      </c>
      <c r="G8" s="44">
        <v>9944.007226017</v>
      </c>
      <c r="H8" s="47"/>
    </row>
    <row r="9" spans="1:8" x14ac:dyDescent="0.3">
      <c r="A9" s="106">
        <v>1</v>
      </c>
      <c r="B9" s="42" t="s">
        <v>98</v>
      </c>
      <c r="C9" s="102"/>
      <c r="D9" s="44">
        <v>137787.76967219001</v>
      </c>
      <c r="E9" s="41"/>
      <c r="F9" s="41"/>
      <c r="G9" s="41"/>
      <c r="H9" s="103" t="s">
        <v>25</v>
      </c>
    </row>
    <row r="10" spans="1:8" x14ac:dyDescent="0.3">
      <c r="A10" s="102"/>
      <c r="B10" s="42" t="s">
        <v>99</v>
      </c>
      <c r="C10" s="102"/>
      <c r="D10" s="44">
        <v>9383.5372728607999</v>
      </c>
      <c r="E10" s="41"/>
      <c r="F10" s="41"/>
      <c r="G10" s="41"/>
      <c r="H10" s="103"/>
    </row>
    <row r="11" spans="1:8" x14ac:dyDescent="0.3">
      <c r="A11" s="102"/>
      <c r="B11" s="42" t="s">
        <v>100</v>
      </c>
      <c r="C11" s="102"/>
      <c r="D11" s="44">
        <v>0</v>
      </c>
      <c r="E11" s="41"/>
      <c r="F11" s="41"/>
      <c r="G11" s="41"/>
      <c r="H11" s="103"/>
    </row>
    <row r="12" spans="1:8" x14ac:dyDescent="0.3">
      <c r="A12" s="102"/>
      <c r="B12" s="42" t="s">
        <v>101</v>
      </c>
      <c r="C12" s="102"/>
      <c r="D12" s="44">
        <v>0</v>
      </c>
      <c r="E12" s="41"/>
      <c r="F12" s="41"/>
      <c r="G12" s="41"/>
      <c r="H12" s="103"/>
    </row>
    <row r="13" spans="1:8" ht="24.6" x14ac:dyDescent="0.3">
      <c r="A13" s="107" t="s">
        <v>46</v>
      </c>
      <c r="B13" s="101"/>
      <c r="C13" s="37"/>
      <c r="D13" s="43">
        <v>447.50103238679998</v>
      </c>
      <c r="E13" s="41"/>
      <c r="F13" s="41"/>
      <c r="G13" s="41"/>
      <c r="H13" s="47"/>
    </row>
    <row r="14" spans="1:8" x14ac:dyDescent="0.3">
      <c r="A14" s="102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102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102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102"/>
      <c r="B17" s="42" t="s">
        <v>101</v>
      </c>
      <c r="C17" s="37"/>
      <c r="D17" s="43">
        <v>447.50103238679998</v>
      </c>
      <c r="E17" s="41"/>
      <c r="F17" s="41"/>
      <c r="G17" s="41"/>
      <c r="H17" s="47"/>
    </row>
    <row r="18" spans="1:8" x14ac:dyDescent="0.3">
      <c r="A18" s="104" t="s">
        <v>81</v>
      </c>
      <c r="B18" s="105"/>
      <c r="C18" s="102" t="s">
        <v>103</v>
      </c>
      <c r="D18" s="44">
        <v>447.50103238679998</v>
      </c>
      <c r="E18" s="41">
        <v>14.8</v>
      </c>
      <c r="F18" s="41" t="s">
        <v>102</v>
      </c>
      <c r="G18" s="44">
        <v>30.236556242351998</v>
      </c>
      <c r="H18" s="47"/>
    </row>
    <row r="19" spans="1:8" x14ac:dyDescent="0.3">
      <c r="A19" s="106">
        <v>1</v>
      </c>
      <c r="B19" s="42" t="s">
        <v>98</v>
      </c>
      <c r="C19" s="102"/>
      <c r="D19" s="44">
        <v>0</v>
      </c>
      <c r="E19" s="41"/>
      <c r="F19" s="41"/>
      <c r="G19" s="41"/>
      <c r="H19" s="103" t="s">
        <v>25</v>
      </c>
    </row>
    <row r="20" spans="1:8" x14ac:dyDescent="0.3">
      <c r="A20" s="102"/>
      <c r="B20" s="42" t="s">
        <v>99</v>
      </c>
      <c r="C20" s="102"/>
      <c r="D20" s="44">
        <v>0</v>
      </c>
      <c r="E20" s="41"/>
      <c r="F20" s="41"/>
      <c r="G20" s="41"/>
      <c r="H20" s="103"/>
    </row>
    <row r="21" spans="1:8" x14ac:dyDescent="0.3">
      <c r="A21" s="102"/>
      <c r="B21" s="42" t="s">
        <v>100</v>
      </c>
      <c r="C21" s="102"/>
      <c r="D21" s="44">
        <v>0</v>
      </c>
      <c r="E21" s="41"/>
      <c r="F21" s="41"/>
      <c r="G21" s="41"/>
      <c r="H21" s="103"/>
    </row>
    <row r="22" spans="1:8" x14ac:dyDescent="0.3">
      <c r="A22" s="102"/>
      <c r="B22" s="42" t="s">
        <v>101</v>
      </c>
      <c r="C22" s="102"/>
      <c r="D22" s="44">
        <v>447.50103238679998</v>
      </c>
      <c r="E22" s="41"/>
      <c r="F22" s="41"/>
      <c r="G22" s="41"/>
      <c r="H22" s="103"/>
    </row>
    <row r="23" spans="1:8" ht="24.6" x14ac:dyDescent="0.3">
      <c r="A23" s="107" t="s">
        <v>58</v>
      </c>
      <c r="B23" s="101"/>
      <c r="C23" s="37"/>
      <c r="D23" s="43">
        <v>9432.0909840322001</v>
      </c>
      <c r="E23" s="41"/>
      <c r="F23" s="41"/>
      <c r="G23" s="41"/>
      <c r="H23" s="47"/>
    </row>
    <row r="24" spans="1:8" x14ac:dyDescent="0.3">
      <c r="A24" s="102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102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102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102"/>
      <c r="B27" s="42" t="s">
        <v>101</v>
      </c>
      <c r="C27" s="37"/>
      <c r="D27" s="43">
        <v>8483.0307073565</v>
      </c>
      <c r="E27" s="41"/>
      <c r="F27" s="41"/>
      <c r="G27" s="41"/>
      <c r="H27" s="47"/>
    </row>
    <row r="28" spans="1:8" x14ac:dyDescent="0.3">
      <c r="A28" s="104" t="s">
        <v>58</v>
      </c>
      <c r="B28" s="105"/>
      <c r="C28" s="102" t="s">
        <v>103</v>
      </c>
      <c r="D28" s="44">
        <v>8483.0307073565</v>
      </c>
      <c r="E28" s="41">
        <v>14.8</v>
      </c>
      <c r="F28" s="41" t="s">
        <v>102</v>
      </c>
      <c r="G28" s="44">
        <v>573.17775049705995</v>
      </c>
      <c r="H28" s="47"/>
    </row>
    <row r="29" spans="1:8" x14ac:dyDescent="0.3">
      <c r="A29" s="106">
        <v>1</v>
      </c>
      <c r="B29" s="42" t="s">
        <v>98</v>
      </c>
      <c r="C29" s="102"/>
      <c r="D29" s="44">
        <v>0</v>
      </c>
      <c r="E29" s="41"/>
      <c r="F29" s="41"/>
      <c r="G29" s="41"/>
      <c r="H29" s="103" t="s">
        <v>25</v>
      </c>
    </row>
    <row r="30" spans="1:8" x14ac:dyDescent="0.3">
      <c r="A30" s="102"/>
      <c r="B30" s="42" t="s">
        <v>99</v>
      </c>
      <c r="C30" s="102"/>
      <c r="D30" s="44">
        <v>0</v>
      </c>
      <c r="E30" s="41"/>
      <c r="F30" s="41"/>
      <c r="G30" s="41"/>
      <c r="H30" s="103"/>
    </row>
    <row r="31" spans="1:8" x14ac:dyDescent="0.3">
      <c r="A31" s="102"/>
      <c r="B31" s="42" t="s">
        <v>100</v>
      </c>
      <c r="C31" s="102"/>
      <c r="D31" s="44">
        <v>0</v>
      </c>
      <c r="E31" s="41"/>
      <c r="F31" s="41"/>
      <c r="G31" s="41"/>
      <c r="H31" s="103"/>
    </row>
    <row r="32" spans="1:8" x14ac:dyDescent="0.3">
      <c r="A32" s="102"/>
      <c r="B32" s="42" t="s">
        <v>101</v>
      </c>
      <c r="C32" s="102"/>
      <c r="D32" s="44">
        <v>8483.0307073565</v>
      </c>
      <c r="E32" s="41"/>
      <c r="F32" s="41"/>
      <c r="G32" s="41"/>
      <c r="H32" s="103"/>
    </row>
    <row r="33" spans="1:8" x14ac:dyDescent="0.3">
      <c r="A33" s="102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102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102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102"/>
      <c r="B36" s="42" t="s">
        <v>101</v>
      </c>
      <c r="C36" s="37"/>
      <c r="D36" s="43">
        <v>9432.0909840322001</v>
      </c>
      <c r="E36" s="41"/>
      <c r="F36" s="41"/>
      <c r="G36" s="41"/>
      <c r="H36" s="47"/>
    </row>
    <row r="37" spans="1:8" x14ac:dyDescent="0.3">
      <c r="A37" s="104" t="s">
        <v>58</v>
      </c>
      <c r="B37" s="105"/>
      <c r="C37" s="102" t="s">
        <v>109</v>
      </c>
      <c r="D37" s="44">
        <v>949.06027667564001</v>
      </c>
      <c r="E37" s="41">
        <v>9.5999999999999992E-3</v>
      </c>
      <c r="F37" s="41" t="s">
        <v>107</v>
      </c>
      <c r="G37" s="44">
        <v>98860.445487044999</v>
      </c>
      <c r="H37" s="47"/>
    </row>
    <row r="38" spans="1:8" x14ac:dyDescent="0.3">
      <c r="A38" s="106">
        <v>1</v>
      </c>
      <c r="B38" s="42" t="s">
        <v>98</v>
      </c>
      <c r="C38" s="102"/>
      <c r="D38" s="44">
        <v>0</v>
      </c>
      <c r="E38" s="41"/>
      <c r="F38" s="41"/>
      <c r="G38" s="41"/>
      <c r="H38" s="103" t="s">
        <v>108</v>
      </c>
    </row>
    <row r="39" spans="1:8" x14ac:dyDescent="0.3">
      <c r="A39" s="102"/>
      <c r="B39" s="42" t="s">
        <v>99</v>
      </c>
      <c r="C39" s="102"/>
      <c r="D39" s="44">
        <v>0</v>
      </c>
      <c r="E39" s="41"/>
      <c r="F39" s="41"/>
      <c r="G39" s="41"/>
      <c r="H39" s="103"/>
    </row>
    <row r="40" spans="1:8" x14ac:dyDescent="0.3">
      <c r="A40" s="102"/>
      <c r="B40" s="42" t="s">
        <v>100</v>
      </c>
      <c r="C40" s="102"/>
      <c r="D40" s="44">
        <v>0</v>
      </c>
      <c r="E40" s="41"/>
      <c r="F40" s="41"/>
      <c r="G40" s="41"/>
      <c r="H40" s="103"/>
    </row>
    <row r="41" spans="1:8" x14ac:dyDescent="0.3">
      <c r="A41" s="102"/>
      <c r="B41" s="42" t="s">
        <v>101</v>
      </c>
      <c r="C41" s="102"/>
      <c r="D41" s="44">
        <v>949.06027667564001</v>
      </c>
      <c r="E41" s="41"/>
      <c r="F41" s="41"/>
      <c r="G41" s="41"/>
      <c r="H41" s="103"/>
    </row>
    <row r="42" spans="1:8" ht="24.6" x14ac:dyDescent="0.3">
      <c r="A42" s="107" t="s">
        <v>85</v>
      </c>
      <c r="B42" s="101"/>
      <c r="C42" s="37"/>
      <c r="D42" s="43">
        <v>0</v>
      </c>
      <c r="E42" s="41"/>
      <c r="F42" s="41"/>
      <c r="G42" s="41"/>
      <c r="H42" s="47"/>
    </row>
    <row r="43" spans="1:8" x14ac:dyDescent="0.3">
      <c r="A43" s="102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102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102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102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104" t="s">
        <v>87</v>
      </c>
      <c r="B47" s="105"/>
      <c r="C47" s="102" t="s">
        <v>109</v>
      </c>
      <c r="D47" s="44">
        <v>0</v>
      </c>
      <c r="E47" s="41">
        <v>9.5999999999999992E-3</v>
      </c>
      <c r="F47" s="41" t="s">
        <v>107</v>
      </c>
      <c r="G47" s="44">
        <v>0</v>
      </c>
      <c r="H47" s="47"/>
    </row>
    <row r="48" spans="1:8" x14ac:dyDescent="0.3">
      <c r="A48" s="106">
        <v>1</v>
      </c>
      <c r="B48" s="42" t="s">
        <v>98</v>
      </c>
      <c r="C48" s="102"/>
      <c r="D48" s="44">
        <v>0</v>
      </c>
      <c r="E48" s="41"/>
      <c r="F48" s="41"/>
      <c r="G48" s="41"/>
      <c r="H48" s="103" t="s">
        <v>108</v>
      </c>
    </row>
    <row r="49" spans="1:8" x14ac:dyDescent="0.3">
      <c r="A49" s="102"/>
      <c r="B49" s="42" t="s">
        <v>99</v>
      </c>
      <c r="C49" s="102"/>
      <c r="D49" s="44">
        <v>0</v>
      </c>
      <c r="E49" s="41"/>
      <c r="F49" s="41"/>
      <c r="G49" s="41"/>
      <c r="H49" s="103"/>
    </row>
    <row r="50" spans="1:8" x14ac:dyDescent="0.3">
      <c r="A50" s="102"/>
      <c r="B50" s="42" t="s">
        <v>100</v>
      </c>
      <c r="C50" s="102"/>
      <c r="D50" s="44">
        <v>0</v>
      </c>
      <c r="E50" s="41"/>
      <c r="F50" s="41"/>
      <c r="G50" s="41"/>
      <c r="H50" s="103"/>
    </row>
    <row r="51" spans="1:8" x14ac:dyDescent="0.3">
      <c r="A51" s="102"/>
      <c r="B51" s="42" t="s">
        <v>101</v>
      </c>
      <c r="C51" s="102"/>
      <c r="D51" s="44">
        <v>0</v>
      </c>
      <c r="E51" s="41"/>
      <c r="F51" s="41"/>
      <c r="G51" s="41"/>
      <c r="H51" s="103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8" t="s">
        <v>111</v>
      </c>
      <c r="B54" s="108"/>
      <c r="C54" s="108"/>
      <c r="D54" s="108"/>
      <c r="E54" s="108"/>
      <c r="F54" s="108"/>
      <c r="G54" s="108"/>
      <c r="H54" s="108"/>
    </row>
    <row r="55" spans="1:8" x14ac:dyDescent="0.3">
      <c r="A55" s="108" t="s">
        <v>112</v>
      </c>
      <c r="B55" s="108"/>
      <c r="C55" s="108"/>
      <c r="D55" s="108"/>
      <c r="E55" s="108"/>
      <c r="F55" s="108"/>
      <c r="G55" s="108"/>
      <c r="H55" s="108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9" t="s">
        <v>113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139</v>
      </c>
      <c r="B4" s="26" t="s">
        <v>102</v>
      </c>
      <c r="C4" s="27">
        <v>21.251874999999998</v>
      </c>
      <c r="D4" s="27">
        <v>5103.9171675885</v>
      </c>
      <c r="E4" s="26">
        <v>10</v>
      </c>
      <c r="F4" s="25" t="s">
        <v>139</v>
      </c>
      <c r="G4" s="27">
        <v>108467.80965594</v>
      </c>
      <c r="H4" s="28" t="s">
        <v>140</v>
      </c>
    </row>
    <row r="5" spans="1:8" ht="39" customHeight="1" x14ac:dyDescent="0.3">
      <c r="A5" s="25" t="s">
        <v>122</v>
      </c>
      <c r="B5" s="26" t="s">
        <v>102</v>
      </c>
      <c r="C5" s="27">
        <v>6.1974999999999998</v>
      </c>
      <c r="D5" s="27">
        <v>818.22700652441995</v>
      </c>
      <c r="E5" s="26">
        <v>10</v>
      </c>
      <c r="F5" s="25" t="s">
        <v>122</v>
      </c>
      <c r="G5" s="27">
        <v>5070.9618729350996</v>
      </c>
      <c r="H5" s="28" t="s">
        <v>141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2025-11-19T08:42:51Z</dcterms:modified>
  <cp:category/>
</cp:coreProperties>
</file>